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lparks-my.sharepoint.com/personal/joshua_liebscher_parks_ca_gov/Documents/Desktop/Master/Intent to Award/G23/Final Awards/Public/"/>
    </mc:Choice>
  </mc:AlternateContent>
  <xr:revisionPtr revIDLastSave="51" documentId="13_ncr:1_{060779A1-E977-406E-A005-89D8A90D0E0E}" xr6:coauthVersionLast="47" xr6:coauthVersionMax="47" xr10:uidLastSave="{19A387BA-2F6E-4561-A2A5-D373519871DB}"/>
  <bookViews>
    <workbookView xWindow="-120" yWindow="-120" windowWidth="29040" windowHeight="15840" xr2:uid="{28FC9265-78F9-4733-9211-6F5680994B3D}"/>
  </bookViews>
  <sheets>
    <sheet name="LE BLM" sheetId="1" r:id="rId1"/>
  </sheets>
  <definedNames>
    <definedName name="_xlnm.Print_Titles" localSheetId="0">'LE BLM'!$1:$1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1" l="1"/>
  <c r="G15" i="1"/>
  <c r="F15" i="1"/>
  <c r="E15" i="1"/>
  <c r="I13" i="1" l="1"/>
  <c r="J13" i="1" s="1"/>
  <c r="K13" i="1" s="1"/>
  <c r="I3" i="1"/>
  <c r="J3" i="1" s="1"/>
  <c r="K3" i="1" s="1"/>
  <c r="L3" i="1" s="1"/>
  <c r="I7" i="1"/>
  <c r="J7" i="1" s="1"/>
  <c r="K7" i="1" s="1"/>
  <c r="I4" i="1"/>
  <c r="J4" i="1" s="1"/>
  <c r="K4" i="1" s="1"/>
  <c r="I8" i="1"/>
  <c r="J8" i="1" s="1"/>
  <c r="K8" i="1" s="1"/>
  <c r="I5" i="1"/>
  <c r="J5" i="1" s="1"/>
  <c r="K5" i="1" s="1"/>
  <c r="I10" i="1"/>
  <c r="J10" i="1" s="1"/>
  <c r="K10" i="1" s="1"/>
  <c r="I6" i="1"/>
  <c r="J6" i="1" s="1"/>
  <c r="K6" i="1" s="1"/>
  <c r="I11" i="1"/>
  <c r="J11" i="1" s="1"/>
  <c r="K11" i="1" s="1"/>
  <c r="I9" i="1"/>
  <c r="J9" i="1" s="1"/>
  <c r="K9" i="1" s="1"/>
  <c r="I14" i="1"/>
  <c r="J14" i="1" s="1"/>
  <c r="K14" i="1" s="1"/>
  <c r="I12" i="1"/>
  <c r="J12" i="1" s="1"/>
  <c r="K12" i="1" s="1"/>
  <c r="L4" i="1" l="1"/>
  <c r="L5" i="1" s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J15" i="1"/>
  <c r="K15" i="1"/>
</calcChain>
</file>

<file path=xl/sharedStrings.xml><?xml version="1.0" encoding="utf-8"?>
<sst xmlns="http://schemas.openxmlformats.org/spreadsheetml/2006/main" count="50" uniqueCount="41">
  <si>
    <t>#</t>
  </si>
  <si>
    <t>Applicant</t>
  </si>
  <si>
    <t>Project Title</t>
  </si>
  <si>
    <t>Project Number</t>
  </si>
  <si>
    <t>Applicant Request</t>
  </si>
  <si>
    <t>Division Recommend</t>
  </si>
  <si>
    <t>Base Award</t>
  </si>
  <si>
    <t>Amount Less Base Award</t>
  </si>
  <si>
    <t>Proportional Award Percent</t>
  </si>
  <si>
    <t>Additional Award</t>
  </si>
  <si>
    <t>Total Award</t>
  </si>
  <si>
    <r>
      <t xml:space="preserve">Balance
</t>
    </r>
    <r>
      <rPr>
        <b/>
        <sz val="8"/>
        <color rgb="FFFF0000"/>
        <rFont val="Arial"/>
        <family val="2"/>
      </rPr>
      <t>(see note)</t>
    </r>
  </si>
  <si>
    <t>TOTALS</t>
  </si>
  <si>
    <t>BLM - Arcata Field Office</t>
  </si>
  <si>
    <t>Law Enforcement</t>
  </si>
  <si>
    <t>BLM - Bakersfield Field Office</t>
  </si>
  <si>
    <t>BLM - Barstow Field Office</t>
  </si>
  <si>
    <t>BLM - Bishop Field Office</t>
  </si>
  <si>
    <t>BLM - Central Coast Field Office</t>
  </si>
  <si>
    <t>BLM - Eagle Lake Field Office</t>
  </si>
  <si>
    <t>BLM - El Centro Field Office</t>
  </si>
  <si>
    <t>BLM - Needles Field Office</t>
  </si>
  <si>
    <t>BLM - Palm Springs South Coast Field Office</t>
  </si>
  <si>
    <t>BLM - Redding Field Office</t>
  </si>
  <si>
    <t>BLM - Ridgecrest Field Office</t>
  </si>
  <si>
    <t>BLM - Ukiah Field Office</t>
  </si>
  <si>
    <t>G23-01-02-L01</t>
  </si>
  <si>
    <t>G23-01-03-L01</t>
  </si>
  <si>
    <t>G23-01-04-L01</t>
  </si>
  <si>
    <t>G23-01-05-L01</t>
  </si>
  <si>
    <t>G23-01-01-L01</t>
  </si>
  <si>
    <t>G23 ELFO Law Enforcement</t>
  </si>
  <si>
    <t>G23-01-08-L01</t>
  </si>
  <si>
    <t>G23-01-09-L01</t>
  </si>
  <si>
    <t>G23-01-12-L01</t>
  </si>
  <si>
    <t>G23-01-13-L01</t>
  </si>
  <si>
    <t>Law Enforcement Redding BLM</t>
  </si>
  <si>
    <t>G23-01-14-L01</t>
  </si>
  <si>
    <t>G23-01-15-L01</t>
  </si>
  <si>
    <t>G23-01-17-L01</t>
  </si>
  <si>
    <t>Note: All law enforcement awards are based on the formula as outlined in Section 4970.15.3(c) of the 2023 Grants and Cooperative Agreements Program Regulations (Rev. 1/23).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</si>
</sst>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/>
    <xf numFmtId="4" fontId="3" fillId="0" borderId="0" xfId="0" applyNumberFormat="1" applyFont="1" applyAlignment="1">
      <alignment horizontal="center"/>
    </xf>
    <xf numFmtId="2" fontId="3" fillId="0" borderId="0" xfId="0" applyNumberFormat="1" applyFont="1"/>
    <xf numFmtId="164" fontId="4" fillId="0" borderId="2" xfId="0" applyNumberFormat="1" applyFont="1" applyBorder="1"/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/>
    </xf>
    <xf numFmtId="164" fontId="5" fillId="0" borderId="4" xfId="0" applyNumberFormat="1" applyFont="1" applyBorder="1" applyAlignment="1">
      <alignment horizontal="right" vertical="top"/>
    </xf>
    <xf numFmtId="2" fontId="5" fillId="0" borderId="4" xfId="0" applyNumberFormat="1" applyFont="1" applyBorder="1" applyAlignment="1">
      <alignment horizontal="right" vertical="top"/>
    </xf>
    <xf numFmtId="3" fontId="5" fillId="0" borderId="4" xfId="0" applyNumberFormat="1" applyFont="1" applyBorder="1" applyAlignment="1">
      <alignment horizontal="right" vertical="top"/>
    </xf>
    <xf numFmtId="164" fontId="5" fillId="0" borderId="5" xfId="0" applyNumberFormat="1" applyFont="1" applyBorder="1" applyAlignment="1">
      <alignment vertical="top"/>
    </xf>
    <xf numFmtId="0" fontId="5" fillId="3" borderId="6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/>
    </xf>
    <xf numFmtId="164" fontId="5" fillId="3" borderId="1" xfId="0" applyNumberFormat="1" applyFont="1" applyFill="1" applyBorder="1" applyAlignment="1">
      <alignment horizontal="right" vertical="top"/>
    </xf>
    <xf numFmtId="2" fontId="5" fillId="3" borderId="1" xfId="0" applyNumberFormat="1" applyFont="1" applyFill="1" applyBorder="1" applyAlignment="1">
      <alignment horizontal="right" vertical="top"/>
    </xf>
    <xf numFmtId="3" fontId="5" fillId="3" borderId="1" xfId="0" applyNumberFormat="1" applyFont="1" applyFill="1" applyBorder="1" applyAlignment="1">
      <alignment horizontal="right" vertical="top"/>
    </xf>
    <xf numFmtId="164" fontId="5" fillId="3" borderId="7" xfId="0" applyNumberFormat="1" applyFont="1" applyFill="1" applyBorder="1" applyAlignment="1">
      <alignment vertical="top"/>
    </xf>
    <xf numFmtId="0" fontId="5" fillId="0" borderId="6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164" fontId="5" fillId="0" borderId="1" xfId="0" applyNumberFormat="1" applyFont="1" applyBorder="1" applyAlignment="1">
      <alignment horizontal="right" vertical="top"/>
    </xf>
    <xf numFmtId="2" fontId="5" fillId="0" borderId="1" xfId="0" applyNumberFormat="1" applyFont="1" applyBorder="1" applyAlignment="1">
      <alignment horizontal="right" vertical="top"/>
    </xf>
    <xf numFmtId="3" fontId="5" fillId="0" borderId="1" xfId="0" applyNumberFormat="1" applyFont="1" applyBorder="1" applyAlignment="1">
      <alignment horizontal="right" vertical="top"/>
    </xf>
    <xf numFmtId="164" fontId="5" fillId="0" borderId="7" xfId="0" applyNumberFormat="1" applyFont="1" applyBorder="1" applyAlignment="1">
      <alignment vertical="top"/>
    </xf>
    <xf numFmtId="0" fontId="5" fillId="3" borderId="8" xfId="0" applyFont="1" applyFill="1" applyBorder="1" applyAlignment="1">
      <alignment horizontal="center" vertical="top"/>
    </xf>
    <xf numFmtId="0" fontId="5" fillId="3" borderId="9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/>
    </xf>
    <xf numFmtId="164" fontId="5" fillId="3" borderId="9" xfId="0" applyNumberFormat="1" applyFont="1" applyFill="1" applyBorder="1" applyAlignment="1">
      <alignment horizontal="right" vertical="top"/>
    </xf>
    <xf numFmtId="2" fontId="5" fillId="3" borderId="9" xfId="0" applyNumberFormat="1" applyFont="1" applyFill="1" applyBorder="1" applyAlignment="1">
      <alignment horizontal="right" vertical="top"/>
    </xf>
    <xf numFmtId="3" fontId="5" fillId="3" borderId="9" xfId="0" applyNumberFormat="1" applyFont="1" applyFill="1" applyBorder="1" applyAlignment="1">
      <alignment horizontal="right" vertical="top"/>
    </xf>
    <xf numFmtId="164" fontId="5" fillId="3" borderId="10" xfId="0" applyNumberFormat="1" applyFont="1" applyFill="1" applyBorder="1" applyAlignment="1">
      <alignment vertical="top"/>
    </xf>
    <xf numFmtId="164" fontId="5" fillId="0" borderId="11" xfId="0" applyNumberFormat="1" applyFont="1" applyBorder="1" applyAlignment="1">
      <alignment horizontal="center" vertical="top"/>
    </xf>
    <xf numFmtId="164" fontId="5" fillId="0" borderId="12" xfId="0" applyNumberFormat="1" applyFont="1" applyBorder="1" applyAlignment="1">
      <alignment horizontal="left" vertical="top" wrapText="1"/>
    </xf>
    <xf numFmtId="164" fontId="6" fillId="0" borderId="12" xfId="0" applyNumberFormat="1" applyFont="1" applyBorder="1" applyAlignment="1">
      <alignment horizontal="left" vertical="top" wrapText="1"/>
    </xf>
    <xf numFmtId="164" fontId="6" fillId="0" borderId="12" xfId="0" applyNumberFormat="1" applyFont="1" applyBorder="1" applyAlignment="1">
      <alignment horizontal="right" vertical="top"/>
    </xf>
    <xf numFmtId="164" fontId="6" fillId="0" borderId="13" xfId="0" applyNumberFormat="1" applyFont="1" applyBorder="1" applyAlignment="1">
      <alignment horizontal="right" vertical="top"/>
    </xf>
    <xf numFmtId="164" fontId="0" fillId="0" borderId="0" xfId="0" applyNumberFormat="1"/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C0575-3860-4126-8480-1160AB01C005}">
  <dimension ref="A1:L18"/>
  <sheetViews>
    <sheetView showGridLines="0" tabSelected="1" view="pageLayout" zoomScale="130" zoomScaleNormal="100" zoomScalePageLayoutView="130" workbookViewId="0">
      <selection activeCell="A3" sqref="A3"/>
    </sheetView>
  </sheetViews>
  <sheetFormatPr defaultColWidth="2.85546875" defaultRowHeight="11.25" x14ac:dyDescent="0.2"/>
  <cols>
    <col min="1" max="1" width="4.42578125" style="4" customWidth="1"/>
    <col min="2" max="2" width="27.28515625" style="3" customWidth="1"/>
    <col min="3" max="3" width="18" style="3" customWidth="1"/>
    <col min="4" max="4" width="11.85546875" style="3" bestFit="1" customWidth="1"/>
    <col min="5" max="6" width="10.85546875" style="5" bestFit="1" customWidth="1"/>
    <col min="7" max="7" width="9.5703125" style="6" bestFit="1" customWidth="1"/>
    <col min="8" max="8" width="10.85546875" style="5" bestFit="1" customWidth="1"/>
    <col min="9" max="9" width="10.42578125" style="7" bestFit="1" customWidth="1"/>
    <col min="10" max="11" width="10.85546875" style="5" bestFit="1" customWidth="1"/>
    <col min="12" max="12" width="10.42578125" style="5" bestFit="1" customWidth="1"/>
    <col min="13" max="16384" width="2.85546875" style="3"/>
  </cols>
  <sheetData>
    <row r="1" spans="1:12" ht="33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</row>
    <row r="2" spans="1:12" ht="12" thickBot="1" x14ac:dyDescent="0.25">
      <c r="L2" s="8">
        <v>1860000</v>
      </c>
    </row>
    <row r="3" spans="1:12" x14ac:dyDescent="0.2">
      <c r="A3" s="9">
        <v>1</v>
      </c>
      <c r="B3" s="10" t="s">
        <v>13</v>
      </c>
      <c r="C3" s="10" t="s">
        <v>14</v>
      </c>
      <c r="D3" s="11" t="s">
        <v>26</v>
      </c>
      <c r="E3" s="12">
        <v>90000</v>
      </c>
      <c r="F3" s="12">
        <v>90000</v>
      </c>
      <c r="G3" s="12">
        <v>10000</v>
      </c>
      <c r="H3" s="12">
        <v>80000</v>
      </c>
      <c r="I3" s="13">
        <f>(L2-G15)/(F15-G15)*100</f>
        <v>103.6544755500538</v>
      </c>
      <c r="J3" s="14">
        <f>(F3-G3)*I3/100</f>
        <v>82923.58044004305</v>
      </c>
      <c r="K3" s="12">
        <f>SUM(G3+J3)</f>
        <v>92923.58044004305</v>
      </c>
      <c r="L3" s="15">
        <f>L2-K3</f>
        <v>1767076.419559957</v>
      </c>
    </row>
    <row r="4" spans="1:12" x14ac:dyDescent="0.2">
      <c r="A4" s="16">
        <v>2</v>
      </c>
      <c r="B4" s="17" t="s">
        <v>15</v>
      </c>
      <c r="C4" s="17" t="s">
        <v>14</v>
      </c>
      <c r="D4" s="18" t="s">
        <v>27</v>
      </c>
      <c r="E4" s="19">
        <v>30000</v>
      </c>
      <c r="F4" s="19">
        <v>30000</v>
      </c>
      <c r="G4" s="19">
        <v>10000</v>
      </c>
      <c r="H4" s="19">
        <v>20000</v>
      </c>
      <c r="I4" s="20">
        <f>(L2-G15)/(F15-G15)*100</f>
        <v>103.6544755500538</v>
      </c>
      <c r="J4" s="21">
        <f t="shared" ref="J4:J14" si="0">(F4-G4)*I4/100</f>
        <v>20730.895110010762</v>
      </c>
      <c r="K4" s="19">
        <f t="shared" ref="K4:K14" si="1">SUM(G4+J4)</f>
        <v>30730.895110010762</v>
      </c>
      <c r="L4" s="22">
        <f t="shared" ref="L4:L14" si="2">L3-K4</f>
        <v>1736345.5244499461</v>
      </c>
    </row>
    <row r="5" spans="1:12" x14ac:dyDescent="0.2">
      <c r="A5" s="23">
        <v>3</v>
      </c>
      <c r="B5" s="24" t="s">
        <v>16</v>
      </c>
      <c r="C5" s="24" t="s">
        <v>14</v>
      </c>
      <c r="D5" s="25" t="s">
        <v>28</v>
      </c>
      <c r="E5" s="26">
        <v>300000</v>
      </c>
      <c r="F5" s="26">
        <v>300000</v>
      </c>
      <c r="G5" s="26">
        <v>10000</v>
      </c>
      <c r="H5" s="26">
        <v>290000</v>
      </c>
      <c r="I5" s="27">
        <f>(L2-G15)/(F15-G15)*100</f>
        <v>103.6544755500538</v>
      </c>
      <c r="J5" s="28">
        <f t="shared" si="0"/>
        <v>300597.97909515607</v>
      </c>
      <c r="K5" s="26">
        <f t="shared" si="1"/>
        <v>310597.97909515607</v>
      </c>
      <c r="L5" s="29">
        <f t="shared" si="2"/>
        <v>1425747.5453547901</v>
      </c>
    </row>
    <row r="6" spans="1:12" x14ac:dyDescent="0.2">
      <c r="A6" s="16">
        <v>4</v>
      </c>
      <c r="B6" s="17" t="s">
        <v>17</v>
      </c>
      <c r="C6" s="17" t="s">
        <v>14</v>
      </c>
      <c r="D6" s="18" t="s">
        <v>29</v>
      </c>
      <c r="E6" s="19">
        <v>60000</v>
      </c>
      <c r="F6" s="19">
        <v>60000</v>
      </c>
      <c r="G6" s="19">
        <v>10000</v>
      </c>
      <c r="H6" s="19">
        <v>50000</v>
      </c>
      <c r="I6" s="20">
        <f>(L2-G15)/(F15-G15)*100</f>
        <v>103.6544755500538</v>
      </c>
      <c r="J6" s="21">
        <f t="shared" si="0"/>
        <v>51827.237775026908</v>
      </c>
      <c r="K6" s="19">
        <f t="shared" si="1"/>
        <v>61827.237775026908</v>
      </c>
      <c r="L6" s="22">
        <f t="shared" si="2"/>
        <v>1363920.3075797632</v>
      </c>
    </row>
    <row r="7" spans="1:12" x14ac:dyDescent="0.2">
      <c r="A7" s="23">
        <v>5</v>
      </c>
      <c r="B7" s="24" t="s">
        <v>18</v>
      </c>
      <c r="C7" s="24" t="s">
        <v>14</v>
      </c>
      <c r="D7" s="25" t="s">
        <v>30</v>
      </c>
      <c r="E7" s="26">
        <v>90000</v>
      </c>
      <c r="F7" s="26">
        <v>90000</v>
      </c>
      <c r="G7" s="26">
        <v>10000</v>
      </c>
      <c r="H7" s="26">
        <v>80000</v>
      </c>
      <c r="I7" s="27">
        <f>(L2-G15)/(F15-G15)*100</f>
        <v>103.6544755500538</v>
      </c>
      <c r="J7" s="28">
        <f t="shared" si="0"/>
        <v>82923.58044004305</v>
      </c>
      <c r="K7" s="26">
        <f t="shared" si="1"/>
        <v>92923.58044004305</v>
      </c>
      <c r="L7" s="29">
        <f t="shared" si="2"/>
        <v>1270996.7271397202</v>
      </c>
    </row>
    <row r="8" spans="1:12" ht="21.75" customHeight="1" x14ac:dyDescent="0.2">
      <c r="A8" s="16">
        <v>6</v>
      </c>
      <c r="B8" s="17" t="s">
        <v>19</v>
      </c>
      <c r="C8" s="17" t="s">
        <v>31</v>
      </c>
      <c r="D8" s="18" t="s">
        <v>32</v>
      </c>
      <c r="E8" s="19">
        <v>30000</v>
      </c>
      <c r="F8" s="19">
        <v>30000</v>
      </c>
      <c r="G8" s="19">
        <v>10000</v>
      </c>
      <c r="H8" s="19">
        <v>20000</v>
      </c>
      <c r="I8" s="20">
        <f>(L2-G15)/(F15-G15)*100</f>
        <v>103.6544755500538</v>
      </c>
      <c r="J8" s="21">
        <f t="shared" si="0"/>
        <v>20730.895110010762</v>
      </c>
      <c r="K8" s="19">
        <f t="shared" si="1"/>
        <v>30730.895110010762</v>
      </c>
      <c r="L8" s="22">
        <f t="shared" si="2"/>
        <v>1240265.8320297094</v>
      </c>
    </row>
    <row r="9" spans="1:12" x14ac:dyDescent="0.2">
      <c r="A9" s="23">
        <v>7</v>
      </c>
      <c r="B9" s="24" t="s">
        <v>20</v>
      </c>
      <c r="C9" s="24" t="s">
        <v>14</v>
      </c>
      <c r="D9" s="25" t="s">
        <v>33</v>
      </c>
      <c r="E9" s="26">
        <v>389990</v>
      </c>
      <c r="F9" s="26">
        <v>389990</v>
      </c>
      <c r="G9" s="26">
        <v>10000</v>
      </c>
      <c r="H9" s="26">
        <v>379990</v>
      </c>
      <c r="I9" s="27">
        <f>(L2-G15)/(F15-G15)*100</f>
        <v>103.6544755500538</v>
      </c>
      <c r="J9" s="28">
        <f t="shared" si="0"/>
        <v>393876.64164264948</v>
      </c>
      <c r="K9" s="26">
        <f t="shared" si="1"/>
        <v>403876.64164264948</v>
      </c>
      <c r="L9" s="29">
        <f t="shared" si="2"/>
        <v>836389.19038705993</v>
      </c>
    </row>
    <row r="10" spans="1:12" x14ac:dyDescent="0.2">
      <c r="A10" s="16">
        <v>8</v>
      </c>
      <c r="B10" s="17" t="s">
        <v>21</v>
      </c>
      <c r="C10" s="17" t="s">
        <v>14</v>
      </c>
      <c r="D10" s="18" t="s">
        <v>34</v>
      </c>
      <c r="E10" s="19">
        <v>120000</v>
      </c>
      <c r="F10" s="19">
        <v>120000</v>
      </c>
      <c r="G10" s="19">
        <v>10000</v>
      </c>
      <c r="H10" s="19">
        <v>110000</v>
      </c>
      <c r="I10" s="20">
        <f>(L2-G15)/(F15-G15)*100</f>
        <v>103.6544755500538</v>
      </c>
      <c r="J10" s="21">
        <f t="shared" si="0"/>
        <v>114019.92310505919</v>
      </c>
      <c r="K10" s="19">
        <f t="shared" si="1"/>
        <v>124019.92310505919</v>
      </c>
      <c r="L10" s="22">
        <f t="shared" si="2"/>
        <v>712369.26728200074</v>
      </c>
    </row>
    <row r="11" spans="1:12" ht="22.5" x14ac:dyDescent="0.2">
      <c r="A11" s="23">
        <v>9</v>
      </c>
      <c r="B11" s="24" t="s">
        <v>22</v>
      </c>
      <c r="C11" s="24" t="s">
        <v>14</v>
      </c>
      <c r="D11" s="25" t="s">
        <v>35</v>
      </c>
      <c r="E11" s="26">
        <v>270000</v>
      </c>
      <c r="F11" s="26">
        <v>270000</v>
      </c>
      <c r="G11" s="26">
        <v>10000</v>
      </c>
      <c r="H11" s="26">
        <v>260000</v>
      </c>
      <c r="I11" s="27">
        <f>(L2-G15)/(F15-G15)*100</f>
        <v>103.6544755500538</v>
      </c>
      <c r="J11" s="28">
        <f t="shared" si="0"/>
        <v>269501.63643013989</v>
      </c>
      <c r="K11" s="26">
        <f t="shared" si="1"/>
        <v>279501.63643013989</v>
      </c>
      <c r="L11" s="29">
        <f t="shared" si="2"/>
        <v>432867.63085186086</v>
      </c>
    </row>
    <row r="12" spans="1:12" ht="22.5" x14ac:dyDescent="0.2">
      <c r="A12" s="16">
        <v>10</v>
      </c>
      <c r="B12" s="17" t="s">
        <v>23</v>
      </c>
      <c r="C12" s="17" t="s">
        <v>36</v>
      </c>
      <c r="D12" s="18" t="s">
        <v>37</v>
      </c>
      <c r="E12" s="19">
        <v>90000</v>
      </c>
      <c r="F12" s="19">
        <v>90000</v>
      </c>
      <c r="G12" s="19">
        <v>10000</v>
      </c>
      <c r="H12" s="19">
        <v>80000</v>
      </c>
      <c r="I12" s="20">
        <f>(L2-G15)/(F15-G15)*100</f>
        <v>103.6544755500538</v>
      </c>
      <c r="J12" s="21">
        <f t="shared" si="0"/>
        <v>82923.58044004305</v>
      </c>
      <c r="K12" s="19">
        <f t="shared" si="1"/>
        <v>92923.58044004305</v>
      </c>
      <c r="L12" s="22">
        <f t="shared" si="2"/>
        <v>339944.05041181779</v>
      </c>
    </row>
    <row r="13" spans="1:12" x14ac:dyDescent="0.2">
      <c r="A13" s="23">
        <v>11</v>
      </c>
      <c r="B13" s="24" t="s">
        <v>24</v>
      </c>
      <c r="C13" s="24" t="s">
        <v>14</v>
      </c>
      <c r="D13" s="25" t="s">
        <v>38</v>
      </c>
      <c r="E13" s="26">
        <v>270000</v>
      </c>
      <c r="F13" s="26">
        <v>268664</v>
      </c>
      <c r="G13" s="26">
        <v>10000</v>
      </c>
      <c r="H13" s="26">
        <v>258664</v>
      </c>
      <c r="I13" s="27">
        <f>(L2-G15)/(F15-G15)*100</f>
        <v>103.6544755500538</v>
      </c>
      <c r="J13" s="28">
        <f t="shared" si="0"/>
        <v>268116.81263679115</v>
      </c>
      <c r="K13" s="26">
        <f t="shared" si="1"/>
        <v>278116.81263679115</v>
      </c>
      <c r="L13" s="29">
        <f t="shared" si="2"/>
        <v>61827.237775026646</v>
      </c>
    </row>
    <row r="14" spans="1:12" ht="12" thickBot="1" x14ac:dyDescent="0.25">
      <c r="A14" s="30">
        <v>12</v>
      </c>
      <c r="B14" s="31" t="s">
        <v>25</v>
      </c>
      <c r="C14" s="31" t="s">
        <v>14</v>
      </c>
      <c r="D14" s="32" t="s">
        <v>39</v>
      </c>
      <c r="E14" s="33">
        <v>60000</v>
      </c>
      <c r="F14" s="33">
        <v>60000</v>
      </c>
      <c r="G14" s="33">
        <v>10000</v>
      </c>
      <c r="H14" s="33">
        <v>50000</v>
      </c>
      <c r="I14" s="34">
        <f>(L2-G15)/(F15-G15)*100</f>
        <v>103.6544755500538</v>
      </c>
      <c r="J14" s="35">
        <f t="shared" si="0"/>
        <v>51827.237775026908</v>
      </c>
      <c r="K14" s="33">
        <f t="shared" si="1"/>
        <v>61827.237775026908</v>
      </c>
      <c r="L14" s="36">
        <f t="shared" si="2"/>
        <v>-2.6193447411060333E-10</v>
      </c>
    </row>
    <row r="15" spans="1:12" s="42" customFormat="1" ht="12.75" customHeight="1" thickBot="1" x14ac:dyDescent="0.3">
      <c r="A15" s="37"/>
      <c r="B15" s="38"/>
      <c r="C15" s="39"/>
      <c r="D15" s="40" t="s">
        <v>12</v>
      </c>
      <c r="E15" s="40">
        <f>SUM(E3:E14)</f>
        <v>1799990</v>
      </c>
      <c r="F15" s="40">
        <f>SUM(F3:F14)</f>
        <v>1798654</v>
      </c>
      <c r="G15" s="40">
        <f>SUM(G3:G14)</f>
        <v>120000</v>
      </c>
      <c r="H15" s="40">
        <f>SUM(H3:H14)</f>
        <v>1678654</v>
      </c>
      <c r="I15" s="40"/>
      <c r="J15" s="40">
        <f>SUM(J3:J14)</f>
        <v>1740000</v>
      </c>
      <c r="K15" s="40">
        <f>SUM(K3:K14)</f>
        <v>1860000</v>
      </c>
      <c r="L15" s="41">
        <f>SUM(L14)</f>
        <v>-2.6193447411060333E-10</v>
      </c>
    </row>
    <row r="16" spans="1:12" x14ac:dyDescent="0.2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</row>
    <row r="17" spans="1:12" ht="15" x14ac:dyDescent="0.25">
      <c r="A17" s="44"/>
      <c r="B17" s="46" t="s">
        <v>40</v>
      </c>
      <c r="C17" s="46"/>
      <c r="D17" s="46"/>
      <c r="E17" s="46"/>
      <c r="F17" s="46"/>
      <c r="G17" s="46"/>
      <c r="H17" s="46"/>
      <c r="I17" s="46"/>
      <c r="J17" s="46"/>
      <c r="K17" s="46"/>
      <c r="L17" s="45"/>
    </row>
    <row r="18" spans="1:12" ht="15" x14ac:dyDescent="0.25"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5"/>
    </row>
  </sheetData>
  <sheetProtection algorithmName="SHA-512" hashValue="e3I7rlLpikOLXxBivTpmw0oivT+OOSx07u9dE9NDIxtAwyu/TCoWL49c4t38rR16bvnfLhth2sTmZHpQTlTTsQ==" saltValue="Kp9+e8l/hroKtKivFzkZMA==" spinCount="100000" sheet="1"/>
  <mergeCells count="1">
    <mergeCell ref="B17:K18"/>
  </mergeCells>
  <printOptions horizontalCentered="1"/>
  <pageMargins left="0.25" right="0.25" top="1" bottom="1" header="0.25" footer="0.5"/>
  <pageSetup scale="90" orientation="landscape" r:id="rId1"/>
  <headerFooter>
    <oddHeader>&amp;C&amp;"Arial,Bold"Final Awards
2023 Grants and Cooperative Agreements
Bureau of Land Management (BLM) Law Enforcement Projects</oddHeader>
    <oddFooter>&amp;C&amp;"Arial,Regular"Page &amp;P of &amp;N&amp;RRevised 8/8/23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leted_x003f_ xmlns="95a7bea4-1558-4890-8039-e5ad0ed69925">false</Completed_x003f_>
    <Notes xmlns="95a7bea4-1558-4890-8039-e5ad0ed6992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D463811F188C44934823521D0228D0" ma:contentTypeVersion="9" ma:contentTypeDescription="Create a new document." ma:contentTypeScope="" ma:versionID="53672b8e8f6063aebef0b16c6dd14fce">
  <xsd:schema xmlns:xsd="http://www.w3.org/2001/XMLSchema" xmlns:xs="http://www.w3.org/2001/XMLSchema" xmlns:p="http://schemas.microsoft.com/office/2006/metadata/properties" xmlns:ns2="95a7bea4-1558-4890-8039-e5ad0ed69925" xmlns:ns3="7150a368-1ec4-4782-87f4-54908d9ba6bf" targetNamespace="http://schemas.microsoft.com/office/2006/metadata/properties" ma:root="true" ma:fieldsID="be55b3e5aae21f04da2671ed5c9764af" ns2:_="" ns3:_="">
    <xsd:import namespace="95a7bea4-1558-4890-8039-e5ad0ed69925"/>
    <xsd:import namespace="7150a368-1ec4-4782-87f4-54908d9ba6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Notes" minOccurs="0"/>
                <xsd:element ref="ns2:MediaServiceObjectDetectorVersions" minOccurs="0"/>
                <xsd:element ref="ns2:Completed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a7bea4-1558-4890-8039-e5ad0ed699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Notes" ma:index="12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Completed_x003f_" ma:index="14" nillable="true" ma:displayName="Completed?" ma:default="0" ma:internalName="Completed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50a368-1ec4-4782-87f4-54908d9ba6b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BAD563-22D0-4362-B2D1-33E9BB8E60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6FAF6B-435D-460B-BCAE-96B0479876AA}">
  <ds:schemaRefs>
    <ds:schemaRef ds:uri="http://schemas.microsoft.com/office/2006/documentManagement/types"/>
    <ds:schemaRef ds:uri="http://purl.org/dc/elements/1.1/"/>
    <ds:schemaRef ds:uri="http://purl.org/dc/terms/"/>
    <ds:schemaRef ds:uri="95a7bea4-1558-4890-8039-e5ad0ed69925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EA41BCC-C1E1-4E9B-B5A3-9FBA7F5710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LE BLM</vt:lpstr>
      <vt:lpstr>'LE BLM'!Print_Titles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Whamond, Matt@Parks</dc:creator>
  <cp:keywords/>
  <dc:description/>
  <cp:lastModifiedBy>Liebscher, Joshua@Parks</cp:lastModifiedBy>
  <cp:revision/>
  <cp:lastPrinted>2022-07-21T23:30:15Z</cp:lastPrinted>
  <dcterms:created xsi:type="dcterms:W3CDTF">2021-07-28T23:06:38Z</dcterms:created>
  <dcterms:modified xsi:type="dcterms:W3CDTF">2023-08-31T18:53:40Z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0x010100A6D463811F188C44934823521D0228D0</vt:lpwstr>
  </property>
</Properties>
</file>